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 defaultThemeVersion="124226"/>
  <bookViews>
    <workbookView xWindow="120" yWindow="30" windowWidth="28515" windowHeight="12840"/>
  </bookViews>
  <sheets>
    <sheet name="o. USt" sheetId="1" r:id="rId1"/>
    <sheet name="__Goal_Metadata" sheetId="2" state="hidden" r:id="rId2"/>
  </sheets>
  <definedNames>
    <definedName name="_KAW999929" hidden="1">__Goal_Metadata!$B$2</definedName>
    <definedName name="_KAW999934" hidden="1">__Goal_Metadata!$B$1</definedName>
    <definedName name="_xlnm.Print_Area" localSheetId="0">'o. USt'!$A$1:$M$29</definedName>
  </definedNames>
  <calcPr calcId="125725"/>
</workbook>
</file>

<file path=xl/calcChain.xml><?xml version="1.0" encoding="utf-8"?>
<calcChain xmlns="http://schemas.openxmlformats.org/spreadsheetml/2006/main">
  <c r="C26" i="1"/>
  <c r="D318"/>
  <c r="C318"/>
  <c r="D317"/>
  <c r="C317"/>
  <c r="F316"/>
  <c r="E317" s="1"/>
  <c r="D310"/>
  <c r="D319" s="1"/>
  <c r="E319" s="1"/>
  <c r="D309"/>
  <c r="D308"/>
  <c r="D307"/>
  <c r="C307"/>
  <c r="C296"/>
  <c r="C297" s="1"/>
  <c r="C287"/>
  <c r="C329" s="1"/>
  <c r="C286"/>
  <c r="C289" s="1"/>
  <c r="C284"/>
  <c r="C15"/>
  <c r="C16" s="1"/>
  <c r="J6"/>
  <c r="J7" s="1"/>
  <c r="E320" l="1"/>
  <c r="E322" s="1"/>
  <c r="C338" s="1"/>
  <c r="C339" s="1"/>
  <c r="D320"/>
  <c r="E321"/>
  <c r="L6"/>
  <c r="L5"/>
  <c r="D321"/>
  <c r="D322" s="1"/>
  <c r="L4"/>
  <c r="C328"/>
  <c r="C331" s="1"/>
  <c r="C291"/>
  <c r="C320"/>
  <c r="C334" s="1"/>
  <c r="C292"/>
  <c r="C319"/>
  <c r="C326" l="1"/>
  <c r="C293"/>
  <c r="C21" s="1"/>
  <c r="C333"/>
  <c r="L7"/>
  <c r="C335"/>
  <c r="J21" s="1"/>
  <c r="C24" l="1"/>
</calcChain>
</file>

<file path=xl/sharedStrings.xml><?xml version="1.0" encoding="utf-8"?>
<sst xmlns="http://schemas.openxmlformats.org/spreadsheetml/2006/main" count="127" uniqueCount="74">
  <si>
    <t>1% Methode + Fahrtenbuchmethode</t>
  </si>
  <si>
    <t>1%-Methode + Fahrtenbuchmethode</t>
  </si>
  <si>
    <t>DIE ROT GEKENNZEICHNETEN FELDER SIND AUSZUFÜLLEN!!</t>
  </si>
  <si>
    <t>Berechnungsdaten</t>
  </si>
  <si>
    <t>Grundeinstellungen</t>
  </si>
  <si>
    <t>Zusatzangaben für Fahrtenbuch</t>
  </si>
  <si>
    <t>Bruttolistenpreis (Preis laut Katalog)</t>
  </si>
  <si>
    <t>€</t>
  </si>
  <si>
    <t>betriebliche Fahrten</t>
  </si>
  <si>
    <t>Kilometer</t>
  </si>
  <si>
    <t>Anteil betriebliche Fahrten</t>
  </si>
  <si>
    <t>Nutzungsdauer im Kalenderjahr</t>
  </si>
  <si>
    <t>Monate</t>
  </si>
  <si>
    <t>Entfernungspauschale (€/km)</t>
  </si>
  <si>
    <t>Privatfahrten</t>
  </si>
  <si>
    <t>Anteil Privatfahrten</t>
  </si>
  <si>
    <t>Tage der Nutzung (Fahrten Wohnung-Betrieb)</t>
  </si>
  <si>
    <t>Tage</t>
  </si>
  <si>
    <t>Fahrten Wohnung-Betrieb</t>
  </si>
  <si>
    <t>Anteil Fahrten Wohnung-Betrieb</t>
  </si>
  <si>
    <t>Entfernung Wohnung-Betrieb</t>
  </si>
  <si>
    <t>Gesamtfahrleistung</t>
  </si>
  <si>
    <t>Anteil Gesamt</t>
  </si>
  <si>
    <t>Anschaffungsdatum</t>
  </si>
  <si>
    <t>Anschaffungskosten (Kaufpreis)</t>
  </si>
  <si>
    <t>wirtschaftl. Nutzungsdauer (bei Neufahrzeugen 5 bis 8 Jahre)</t>
  </si>
  <si>
    <t>Jahre</t>
  </si>
  <si>
    <t>Angaben Buchhaltung/Jahresabschluss</t>
  </si>
  <si>
    <t xml:space="preserve">Kosten für einen Zeitraum von Monat </t>
  </si>
  <si>
    <t>bis Monat</t>
  </si>
  <si>
    <t>Kfz-Kosten mit Vorsteuerabzug (Benzin, Reparatur, Leasing)</t>
  </si>
  <si>
    <t>Kfz-Kosten ohne Vorsteuerabzug (Steuer, Versicherung)</t>
  </si>
  <si>
    <t>Abschreibung</t>
  </si>
  <si>
    <t xml:space="preserve">Gesamtkosten </t>
  </si>
  <si>
    <t>1%-Methode</t>
  </si>
  <si>
    <t>Fahrtenbuchmethode</t>
  </si>
  <si>
    <t>ertragsteuerpfl. geldwerter Vorteil</t>
  </si>
  <si>
    <t>der Vorteil beläuft sich über die Nutzungsdauer auf</t>
  </si>
  <si>
    <t>a) Reine Privatfahrten</t>
  </si>
  <si>
    <t>./. Entfernungspauschale</t>
  </si>
  <si>
    <t>b) n. abz. Betriebsausgaben</t>
  </si>
  <si>
    <t>c) Summe aus a) und b)</t>
  </si>
  <si>
    <t>d) Kostendeckel</t>
  </si>
  <si>
    <t>e) Gewinnerhöhung = Minimum aus c) und d)</t>
  </si>
  <si>
    <t>Umsatzsteuer:</t>
  </si>
  <si>
    <t>Umsatzsteuerbemessungsgrundlage</t>
  </si>
  <si>
    <t>Umsatzsteuer</t>
  </si>
  <si>
    <t>Fahrtenbuch</t>
  </si>
  <si>
    <t>Afa</t>
  </si>
  <si>
    <t>Vorspalte</t>
  </si>
  <si>
    <t>ESt</t>
  </si>
  <si>
    <t>USt</t>
  </si>
  <si>
    <t>Anschaffungskosten (netto)</t>
  </si>
  <si>
    <t>Bemessungsgrundlage für Afa</t>
  </si>
  <si>
    <t>Gesamtabschreibungszeitraum in Jahren</t>
  </si>
  <si>
    <t>Afa zeitanteilig</t>
  </si>
  <si>
    <t>Gesamtkosten</t>
  </si>
  <si>
    <t>GuV</t>
  </si>
  <si>
    <t>Kfz-Kosten mit Vorsteuer</t>
  </si>
  <si>
    <t>Kfz-Kosten ohne Umsatzsteuer</t>
  </si>
  <si>
    <t>Gesamtkilometer</t>
  </si>
  <si>
    <t>km</t>
  </si>
  <si>
    <t xml:space="preserve">Kosten pro Kilometer </t>
  </si>
  <si>
    <t>Auswertung</t>
  </si>
  <si>
    <t>a) Reine Privatverfahren</t>
  </si>
  <si>
    <t>Umsatzsteuer auf Privatnutzung</t>
  </si>
  <si>
    <t>_KAW999934</t>
  </si>
  <si>
    <t>J</t>
  </si>
  <si>
    <t>_KAW999929</t>
  </si>
  <si>
    <t>e79262ef-8063-4926-9967-3a59e6b63629</t>
  </si>
  <si>
    <t>ANMERKUNG: BEI NEGATIVEN WERTEN FÜHRT DIE FAHRTENBUCHMETHODE ZU EINEM VERLUST!</t>
  </si>
  <si>
    <t>Jährliche Einsprarung mit der Fahrtenbuchmethode:</t>
  </si>
  <si>
    <t>Steuersatz</t>
  </si>
  <si>
    <t>© StB H.-P. Buschmann, Aachener Straße 75, 50931 Köln</t>
  </si>
</sst>
</file>

<file path=xl/styles.xml><?xml version="1.0" encoding="utf-8"?>
<styleSheet xmlns="http://schemas.openxmlformats.org/spreadsheetml/2006/main">
  <numFmts count="4">
    <numFmt numFmtId="164" formatCode="&quot;€&quot;#,##0.00_);\(&quot;€&quot;#,##0.00\)"/>
    <numFmt numFmtId="165" formatCode="_(* #,##0_);_(* \(#,##0\);_(* &quot;-&quot;_);_(@_)"/>
    <numFmt numFmtId="166" formatCode="_(* #,##0.00_);_(* \(#,##0.00\);_(* &quot;-&quot;??_);_(@_)"/>
    <numFmt numFmtId="167" formatCode="#,##0.00_ ;\-#,##0.00\ 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Times New Roman"/>
      <family val="1"/>
    </font>
    <font>
      <sz val="11"/>
      <color rgb="FFFFFFFF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>
      <alignment horizontal="center"/>
    </xf>
    <xf numFmtId="166" fontId="0" fillId="0" borderId="0" xfId="1" applyFont="1"/>
    <xf numFmtId="166" fontId="0" fillId="0" borderId="2" xfId="1" applyFont="1" applyBorder="1" applyProtection="1"/>
    <xf numFmtId="166" fontId="3" fillId="0" borderId="0" xfId="1" applyFont="1" applyAlignment="1" applyProtection="1">
      <alignment horizontal="center"/>
    </xf>
    <xf numFmtId="166" fontId="0" fillId="0" borderId="0" xfId="1" applyFont="1" applyProtection="1"/>
    <xf numFmtId="166" fontId="3" fillId="0" borderId="0" xfId="1" applyFont="1" applyProtection="1"/>
    <xf numFmtId="9" fontId="0" fillId="0" borderId="0" xfId="1" applyNumberFormat="1" applyFont="1" applyProtection="1"/>
    <xf numFmtId="10" fontId="0" fillId="0" borderId="2" xfId="1" applyNumberFormat="1" applyFont="1" applyBorder="1" applyAlignment="1" applyProtection="1"/>
    <xf numFmtId="0" fontId="0" fillId="0" borderId="1" xfId="1" applyNumberFormat="1" applyFont="1" applyBorder="1" applyProtection="1"/>
    <xf numFmtId="164" fontId="0" fillId="0" borderId="0" xfId="1" applyNumberFormat="1" applyFont="1" applyProtection="1"/>
    <xf numFmtId="166" fontId="0" fillId="0" borderId="3" xfId="1" applyFont="1" applyBorder="1" applyProtection="1"/>
    <xf numFmtId="166" fontId="0" fillId="0" borderId="4" xfId="1" applyFont="1" applyBorder="1" applyProtection="1"/>
    <xf numFmtId="10" fontId="0" fillId="0" borderId="2" xfId="1" applyNumberFormat="1" applyFont="1" applyBorder="1" applyProtection="1"/>
    <xf numFmtId="10" fontId="0" fillId="0" borderId="0" xfId="1" applyNumberFormat="1" applyFont="1" applyBorder="1" applyProtection="1"/>
    <xf numFmtId="166" fontId="0" fillId="0" borderId="0" xfId="1" applyFont="1" applyAlignment="1" applyProtection="1">
      <alignment wrapText="1"/>
    </xf>
    <xf numFmtId="0" fontId="0" fillId="0" borderId="1" xfId="1" applyNumberFormat="1" applyFont="1" applyBorder="1" applyAlignment="1" applyProtection="1"/>
    <xf numFmtId="0" fontId="0" fillId="0" borderId="0" xfId="0" applyProtection="1"/>
    <xf numFmtId="166" fontId="0" fillId="0" borderId="0" xfId="1" applyFont="1" applyBorder="1" applyProtection="1"/>
    <xf numFmtId="166" fontId="2" fillId="0" borderId="0" xfId="1" applyFont="1" applyProtection="1"/>
    <xf numFmtId="164" fontId="0" fillId="0" borderId="2" xfId="1" applyNumberFormat="1" applyFont="1" applyBorder="1" applyProtection="1"/>
    <xf numFmtId="0" fontId="0" fillId="0" borderId="0" xfId="0" applyProtection="1">
      <protection hidden="1"/>
    </xf>
    <xf numFmtId="166" fontId="0" fillId="0" borderId="0" xfId="1" applyFont="1" applyProtection="1">
      <protection hidden="1"/>
    </xf>
    <xf numFmtId="166" fontId="0" fillId="0" borderId="1" xfId="1" applyFont="1" applyBorder="1" applyProtection="1">
      <protection locked="0"/>
    </xf>
    <xf numFmtId="0" fontId="0" fillId="0" borderId="1" xfId="1" applyNumberFormat="1" applyFont="1" applyBorder="1" applyProtection="1">
      <protection locked="0"/>
    </xf>
    <xf numFmtId="165" fontId="0" fillId="0" borderId="1" xfId="1" applyNumberFormat="1" applyFont="1" applyBorder="1" applyProtection="1">
      <protection locked="0"/>
    </xf>
    <xf numFmtId="14" fontId="0" fillId="0" borderId="1" xfId="1" applyNumberFormat="1" applyFont="1" applyBorder="1" applyProtection="1">
      <protection locked="0"/>
    </xf>
    <xf numFmtId="167" fontId="0" fillId="0" borderId="1" xfId="1" applyNumberFormat="1" applyFont="1" applyBorder="1" applyProtection="1">
      <protection locked="0"/>
    </xf>
    <xf numFmtId="10" fontId="0" fillId="0" borderId="1" xfId="1" applyNumberFormat="1" applyFont="1" applyBorder="1" applyProtection="1">
      <protection locked="0"/>
    </xf>
    <xf numFmtId="166" fontId="6" fillId="0" borderId="0" xfId="1" applyFont="1" applyProtection="1"/>
    <xf numFmtId="0" fontId="6" fillId="0" borderId="0" xfId="0" applyFont="1" applyProtection="1"/>
    <xf numFmtId="0" fontId="8" fillId="0" borderId="0" xfId="0" applyFont="1" applyAlignment="1">
      <alignment horizontal="justify"/>
    </xf>
    <xf numFmtId="166" fontId="9" fillId="0" borderId="0" xfId="1" applyFont="1" applyFill="1" applyProtection="1">
      <protection hidden="1"/>
    </xf>
    <xf numFmtId="0" fontId="9" fillId="0" borderId="0" xfId="0" applyFont="1" applyFill="1" applyProtection="1">
      <protection hidden="1"/>
    </xf>
    <xf numFmtId="166" fontId="7" fillId="0" borderId="0" xfId="1" applyFont="1" applyFill="1" applyProtection="1">
      <protection hidden="1"/>
    </xf>
    <xf numFmtId="9" fontId="7" fillId="0" borderId="0" xfId="1" applyNumberFormat="1" applyFont="1" applyFill="1" applyProtection="1">
      <protection hidden="1"/>
    </xf>
    <xf numFmtId="166" fontId="9" fillId="0" borderId="0" xfId="1" applyFont="1" applyFill="1" applyBorder="1" applyProtection="1">
      <protection hidden="1"/>
    </xf>
    <xf numFmtId="166" fontId="3" fillId="0" borderId="0" xfId="1" applyFont="1" applyAlignment="1" applyProtection="1">
      <alignment horizontal="center"/>
    </xf>
    <xf numFmtId="166" fontId="4" fillId="0" borderId="0" xfId="1" applyFont="1" applyAlignment="1" applyProtection="1"/>
    <xf numFmtId="166" fontId="5" fillId="0" borderId="0" xfId="1" applyFont="1" applyAlignment="1" applyProtection="1"/>
    <xf numFmtId="166" fontId="10" fillId="2" borderId="0" xfId="1" applyFont="1" applyFill="1" applyProtection="1">
      <protection hidden="1"/>
    </xf>
    <xf numFmtId="166" fontId="11" fillId="2" borderId="0" xfId="1" applyFont="1" applyFill="1" applyProtection="1">
      <protection hidden="1"/>
    </xf>
    <xf numFmtId="166" fontId="11" fillId="2" borderId="0" xfId="1" applyFont="1" applyFill="1" applyBorder="1" applyProtection="1">
      <protection hidden="1"/>
    </xf>
    <xf numFmtId="0" fontId="11" fillId="2" borderId="0" xfId="0" applyFont="1" applyFill="1" applyProtection="1">
      <protection hidden="1"/>
    </xf>
    <xf numFmtId="0" fontId="11" fillId="2" borderId="0" xfId="0" applyFont="1" applyFill="1" applyBorder="1" applyProtection="1">
      <protection hidden="1"/>
    </xf>
    <xf numFmtId="165" fontId="11" fillId="2" borderId="0" xfId="1" applyNumberFormat="1" applyFont="1" applyFill="1" applyBorder="1" applyProtection="1">
      <protection hidden="1"/>
    </xf>
    <xf numFmtId="0" fontId="12" fillId="0" borderId="0" xfId="0" applyFont="1" applyFill="1" applyProtection="1">
      <protection hidden="1"/>
    </xf>
    <xf numFmtId="0" fontId="12" fillId="0" borderId="0" xfId="0" applyFont="1" applyFill="1" applyBorder="1" applyProtection="1">
      <protection hidden="1"/>
    </xf>
    <xf numFmtId="166" fontId="12" fillId="0" borderId="0" xfId="1" applyFont="1" applyFill="1" applyProtection="1">
      <protection hidden="1"/>
    </xf>
    <xf numFmtId="166" fontId="12" fillId="0" borderId="0" xfId="1" applyFont="1" applyFill="1" applyBorder="1" applyProtection="1">
      <protection hidden="1"/>
    </xf>
  </cellXfs>
  <cellStyles count="2">
    <cellStyle name="Dezimal" xfId="1" builtinId="3"/>
    <cellStyle name="Standard" xfId="0" builtinId="0"/>
  </cellStyles>
  <dxfs count="0"/>
  <tableStyles count="0" defaultTableStyle="TableStyleMedium9" defaultPivotStyle="PivotStyleLight16"/>
  <colors>
    <mruColors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/>
  <dimension ref="A1:M349"/>
  <sheetViews>
    <sheetView tabSelected="1" view="pageBreakPreview" topLeftCell="B1" zoomScale="99" zoomScaleNormal="100" zoomScaleSheetLayoutView="99" workbookViewId="0">
      <selection activeCell="F270" sqref="F270"/>
    </sheetView>
  </sheetViews>
  <sheetFormatPr baseColWidth="10" defaultRowHeight="15"/>
  <cols>
    <col min="1" max="1" width="11.42578125" hidden="1" customWidth="1"/>
    <col min="2" max="2" width="55.28515625" customWidth="1"/>
    <col min="3" max="3" width="16.42578125" customWidth="1"/>
    <col min="4" max="4" width="15.85546875" customWidth="1"/>
    <col min="5" max="5" width="28.140625" customWidth="1"/>
    <col min="6" max="6" width="12.42578125" customWidth="1"/>
    <col min="7" max="7" width="49.5703125" hidden="1" customWidth="1"/>
    <col min="8" max="8" width="11.42578125" hidden="1" customWidth="1"/>
    <col min="9" max="9" width="57.28515625" customWidth="1"/>
    <col min="10" max="10" width="12.85546875" customWidth="1"/>
    <col min="11" max="11" width="12.140625" customWidth="1"/>
    <col min="12" max="12" width="12" customWidth="1"/>
    <col min="13" max="13" width="31.42578125" customWidth="1"/>
  </cols>
  <sheetData>
    <row r="1" spans="1:13">
      <c r="A1" s="1" t="s">
        <v>0</v>
      </c>
      <c r="B1" s="37" t="s">
        <v>1</v>
      </c>
      <c r="C1" s="37"/>
      <c r="D1" s="37"/>
      <c r="E1" s="4"/>
      <c r="F1" s="4"/>
      <c r="G1" s="4"/>
      <c r="H1" s="38" t="s">
        <v>2</v>
      </c>
      <c r="I1" s="39"/>
      <c r="J1" s="39"/>
      <c r="K1" s="39"/>
      <c r="L1" s="39"/>
      <c r="M1" s="5"/>
    </row>
    <row r="2" spans="1:13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>
      <c r="B3" s="6" t="s">
        <v>3</v>
      </c>
      <c r="C3" s="5"/>
      <c r="D3" s="5"/>
      <c r="E3" s="6" t="s">
        <v>4</v>
      </c>
      <c r="F3" s="5"/>
      <c r="G3" s="5"/>
      <c r="H3" s="5"/>
      <c r="I3" s="6" t="s">
        <v>5</v>
      </c>
      <c r="J3" s="5"/>
      <c r="K3" s="5"/>
      <c r="L3" s="5"/>
      <c r="M3" s="5"/>
    </row>
    <row r="4" spans="1:13">
      <c r="B4" s="5" t="s">
        <v>6</v>
      </c>
      <c r="C4" s="23">
        <v>40000</v>
      </c>
      <c r="D4" s="5" t="s">
        <v>7</v>
      </c>
      <c r="E4" s="5"/>
      <c r="F4" s="7"/>
      <c r="G4" s="5"/>
      <c r="H4" s="5"/>
      <c r="I4" s="5" t="s">
        <v>8</v>
      </c>
      <c r="J4" s="23">
        <v>11400</v>
      </c>
      <c r="K4" s="5" t="s">
        <v>9</v>
      </c>
      <c r="L4" s="8">
        <f>1/J7*J4</f>
        <v>0.57000000000000006</v>
      </c>
      <c r="M4" s="5" t="s">
        <v>10</v>
      </c>
    </row>
    <row r="5" spans="1:13">
      <c r="B5" s="5" t="s">
        <v>11</v>
      </c>
      <c r="C5" s="24">
        <v>12</v>
      </c>
      <c r="D5" s="5" t="s">
        <v>12</v>
      </c>
      <c r="E5" s="5" t="s">
        <v>13</v>
      </c>
      <c r="F5" s="10">
        <v>0.3</v>
      </c>
      <c r="G5" s="5"/>
      <c r="H5" s="5"/>
      <c r="I5" s="5" t="s">
        <v>14</v>
      </c>
      <c r="J5" s="23">
        <v>4000</v>
      </c>
      <c r="K5" s="5" t="s">
        <v>9</v>
      </c>
      <c r="L5" s="8">
        <f>1/J7*J5</f>
        <v>0.2</v>
      </c>
      <c r="M5" s="5" t="s">
        <v>15</v>
      </c>
    </row>
    <row r="6" spans="1:13">
      <c r="B6" s="5" t="s">
        <v>16</v>
      </c>
      <c r="C6" s="24">
        <v>230</v>
      </c>
      <c r="D6" s="5" t="s">
        <v>17</v>
      </c>
      <c r="E6" s="5" t="s">
        <v>72</v>
      </c>
      <c r="F6" s="28">
        <v>0.4</v>
      </c>
      <c r="G6" s="5"/>
      <c r="H6" s="5"/>
      <c r="I6" s="5" t="s">
        <v>18</v>
      </c>
      <c r="J6" s="11">
        <f>2*C6*C7</f>
        <v>4600</v>
      </c>
      <c r="K6" s="5" t="s">
        <v>9</v>
      </c>
      <c r="L6" s="8">
        <f>1/J7*J6</f>
        <v>0.23</v>
      </c>
      <c r="M6" s="5" t="s">
        <v>19</v>
      </c>
    </row>
    <row r="7" spans="1:13">
      <c r="B7" s="5" t="s">
        <v>20</v>
      </c>
      <c r="C7" s="25">
        <v>10</v>
      </c>
      <c r="D7" s="5" t="s">
        <v>9</v>
      </c>
      <c r="E7" s="5"/>
      <c r="F7" s="5"/>
      <c r="G7" s="5"/>
      <c r="H7" s="5"/>
      <c r="I7" s="5" t="s">
        <v>21</v>
      </c>
      <c r="J7" s="12">
        <f>J4+J5+J6</f>
        <v>20000</v>
      </c>
      <c r="K7" s="5" t="s">
        <v>9</v>
      </c>
      <c r="L7" s="13">
        <f>L4+L5+L6</f>
        <v>1</v>
      </c>
      <c r="M7" s="5" t="s">
        <v>22</v>
      </c>
    </row>
    <row r="8" spans="1:13">
      <c r="B8" s="5"/>
      <c r="C8" s="14"/>
      <c r="D8" s="5"/>
      <c r="E8" s="5"/>
      <c r="F8" s="5"/>
      <c r="G8" s="5"/>
      <c r="H8" s="5"/>
      <c r="I8" s="5" t="s">
        <v>23</v>
      </c>
      <c r="J8" s="26">
        <v>41275</v>
      </c>
      <c r="K8" s="5"/>
      <c r="L8" s="5"/>
      <c r="M8" s="5"/>
    </row>
    <row r="9" spans="1:13">
      <c r="B9" s="5"/>
      <c r="C9" s="5"/>
      <c r="D9" s="5"/>
      <c r="E9" s="5"/>
      <c r="F9" s="5"/>
      <c r="G9" s="5"/>
      <c r="H9" s="5"/>
      <c r="I9" s="5" t="s">
        <v>24</v>
      </c>
      <c r="J9" s="27">
        <v>40000</v>
      </c>
      <c r="K9" s="5" t="s">
        <v>7</v>
      </c>
      <c r="L9" s="5"/>
      <c r="M9" s="5"/>
    </row>
    <row r="10" spans="1:13">
      <c r="B10" s="5"/>
      <c r="C10" s="5"/>
      <c r="D10" s="5"/>
      <c r="E10" s="5"/>
      <c r="F10" s="5"/>
      <c r="G10" s="5"/>
      <c r="H10" s="5"/>
      <c r="I10" s="15" t="s">
        <v>25</v>
      </c>
      <c r="J10" s="24">
        <v>6</v>
      </c>
      <c r="K10" s="5" t="s">
        <v>26</v>
      </c>
      <c r="L10" s="5"/>
      <c r="M10" s="5"/>
    </row>
    <row r="11" spans="1:13">
      <c r="B11" s="6" t="s">
        <v>27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B12" s="5" t="s">
        <v>28</v>
      </c>
      <c r="C12" s="16">
        <v>1</v>
      </c>
      <c r="D12" s="5" t="s">
        <v>29</v>
      </c>
      <c r="E12" s="9">
        <v>12</v>
      </c>
      <c r="F12" s="5"/>
      <c r="G12" s="5"/>
      <c r="H12" s="5"/>
      <c r="I12" s="5"/>
      <c r="J12" s="5"/>
      <c r="K12" s="5"/>
      <c r="L12" s="5"/>
      <c r="M12" s="5"/>
    </row>
    <row r="13" spans="1:13">
      <c r="B13" s="5" t="s">
        <v>30</v>
      </c>
      <c r="C13" s="23">
        <v>2400</v>
      </c>
      <c r="D13" s="5" t="s">
        <v>7</v>
      </c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B14" s="5" t="s">
        <v>31</v>
      </c>
      <c r="C14" s="23">
        <v>1000</v>
      </c>
      <c r="D14" s="5" t="s">
        <v>7</v>
      </c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B15" s="5" t="s">
        <v>32</v>
      </c>
      <c r="C15" s="11">
        <f>J9/(J10/12*C5)</f>
        <v>6666.666666666667</v>
      </c>
      <c r="D15" s="5" t="s">
        <v>7</v>
      </c>
      <c r="E15" s="5"/>
      <c r="F15" s="5"/>
      <c r="G15" s="5"/>
      <c r="H15" s="5"/>
      <c r="I15" s="17"/>
      <c r="J15" s="5"/>
      <c r="K15" s="5"/>
      <c r="L15" s="5"/>
      <c r="M15" s="5"/>
    </row>
    <row r="16" spans="1:13">
      <c r="B16" s="5" t="s">
        <v>33</v>
      </c>
      <c r="C16" s="3">
        <f>C13+C14+C15</f>
        <v>10066.666666666668</v>
      </c>
      <c r="D16" s="5" t="s">
        <v>7</v>
      </c>
      <c r="E16" s="5"/>
      <c r="F16" s="5"/>
      <c r="G16" s="5"/>
      <c r="H16" s="5"/>
      <c r="I16" s="5"/>
      <c r="J16" s="5"/>
      <c r="K16" s="5"/>
      <c r="L16" s="5"/>
      <c r="M16" s="5"/>
    </row>
    <row r="17" spans="2:13">
      <c r="B17" s="18"/>
      <c r="C17" s="14"/>
      <c r="D17" s="18"/>
      <c r="E17" s="5"/>
      <c r="F17" s="5"/>
      <c r="G17" s="5"/>
      <c r="H17" s="5"/>
      <c r="I17" s="5"/>
      <c r="J17" s="5"/>
      <c r="K17" s="5"/>
      <c r="L17" s="5"/>
      <c r="M17" s="5"/>
    </row>
    <row r="18" spans="2:13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2:13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2:13">
      <c r="B20" s="19" t="s">
        <v>34</v>
      </c>
      <c r="C20" s="18"/>
      <c r="D20" s="18"/>
      <c r="E20" s="5"/>
      <c r="F20" s="5"/>
      <c r="G20" s="5"/>
      <c r="H20" s="5"/>
      <c r="I20" s="19" t="s">
        <v>35</v>
      </c>
      <c r="J20" s="18"/>
      <c r="K20" s="18"/>
      <c r="L20" s="5"/>
      <c r="M20" s="5"/>
    </row>
    <row r="21" spans="2:13">
      <c r="B21" s="5" t="s">
        <v>36</v>
      </c>
      <c r="C21" s="20">
        <f>C293+C297</f>
        <v>5550</v>
      </c>
      <c r="D21" s="18"/>
      <c r="E21" s="5"/>
      <c r="F21" s="5"/>
      <c r="G21" s="5"/>
      <c r="H21" s="5"/>
      <c r="I21" s="5" t="s">
        <v>36</v>
      </c>
      <c r="J21" s="20">
        <f>C335+C339</f>
        <v>3638.666666666667</v>
      </c>
      <c r="K21" s="18"/>
      <c r="L21" s="5"/>
      <c r="M21" s="5"/>
    </row>
    <row r="22" spans="2:13">
      <c r="B22" s="5"/>
      <c r="C22" s="18"/>
      <c r="D22" s="18"/>
      <c r="E22" s="5"/>
      <c r="F22" s="5"/>
      <c r="G22" s="5"/>
      <c r="H22" s="5"/>
      <c r="I22" s="5"/>
      <c r="J22" s="18"/>
      <c r="K22" s="18"/>
      <c r="L22" s="5"/>
      <c r="M22" s="5"/>
    </row>
    <row r="23" spans="2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>
      <c r="B24" s="29" t="s">
        <v>71</v>
      </c>
      <c r="C24" s="3">
        <f>(C21-J21)*F6</f>
        <v>764.5333333333333</v>
      </c>
      <c r="D24" s="5" t="s">
        <v>7</v>
      </c>
      <c r="E24" s="5"/>
      <c r="F24" s="5"/>
      <c r="G24" s="5"/>
      <c r="H24" s="5"/>
      <c r="I24" s="5"/>
      <c r="J24" s="5"/>
      <c r="K24" s="5"/>
      <c r="L24" s="5"/>
      <c r="M24" s="5"/>
    </row>
    <row r="25" spans="2:13">
      <c r="B25" s="29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2:13">
      <c r="B26" s="29" t="s">
        <v>37</v>
      </c>
      <c r="C26" s="3">
        <f>(C24*J10)</f>
        <v>4587.2</v>
      </c>
      <c r="D26" s="5" t="s">
        <v>7</v>
      </c>
      <c r="E26" s="5"/>
      <c r="F26" s="5"/>
      <c r="G26" s="5"/>
      <c r="H26" s="5"/>
      <c r="I26" s="5"/>
      <c r="J26" s="5"/>
      <c r="K26" s="5"/>
      <c r="L26" s="5"/>
      <c r="M26" s="5"/>
    </row>
    <row r="27" spans="2:13">
      <c r="B27" s="30"/>
      <c r="C27" s="17"/>
      <c r="D27" s="17"/>
      <c r="E27" s="17"/>
      <c r="F27" s="5"/>
      <c r="G27" s="5"/>
      <c r="H27" s="5"/>
      <c r="I27" s="5"/>
      <c r="J27" s="5"/>
      <c r="K27" s="5"/>
      <c r="L27" s="5"/>
      <c r="M27" s="5"/>
    </row>
    <row r="28" spans="2:13">
      <c r="B28" s="30" t="s">
        <v>70</v>
      </c>
      <c r="C28" s="17"/>
      <c r="D28" s="17"/>
      <c r="E28" s="17"/>
      <c r="F28" s="5"/>
      <c r="G28" s="5"/>
      <c r="H28" s="5"/>
      <c r="I28" s="5"/>
      <c r="J28" s="5"/>
      <c r="K28" s="5"/>
      <c r="L28" s="5"/>
      <c r="M28" s="5"/>
    </row>
    <row r="29" spans="2:13">
      <c r="B29" s="2"/>
      <c r="C29" s="2"/>
      <c r="D29" s="2"/>
      <c r="E29" s="2"/>
      <c r="F29" s="2"/>
      <c r="G29" s="2"/>
      <c r="H29" s="2"/>
      <c r="I29" s="31" t="s">
        <v>73</v>
      </c>
      <c r="J29" s="2"/>
      <c r="K29" s="2"/>
      <c r="L29" s="2"/>
      <c r="M29" s="2"/>
    </row>
    <row r="30" spans="2:13" s="21" customFormat="1"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</row>
    <row r="31" spans="2:13" s="21" customFormat="1"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</row>
    <row r="32" spans="2:13" s="21" customFormat="1"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</row>
    <row r="33" spans="2:13" s="21" customFormat="1"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</row>
    <row r="34" spans="2:13" s="21" customFormat="1"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</row>
    <row r="35" spans="2:13" s="21" customFormat="1"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</row>
    <row r="36" spans="2:13" s="21" customFormat="1"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</row>
    <row r="37" spans="2:13" s="21" customFormat="1"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</row>
    <row r="38" spans="2:13" s="21" customFormat="1"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</row>
    <row r="39" spans="2:13" s="21" customFormat="1"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</row>
    <row r="40" spans="2:13" s="21" customFormat="1"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</row>
    <row r="41" spans="2:13" s="21" customFormat="1"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</row>
    <row r="42" spans="2:13" s="21" customFormat="1"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</row>
    <row r="43" spans="2:13" s="21" customFormat="1"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</row>
    <row r="44" spans="2:13" s="21" customFormat="1"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</row>
    <row r="45" spans="2:13" s="21" customFormat="1"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</row>
    <row r="46" spans="2:13" s="21" customFormat="1"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</row>
    <row r="47" spans="2:13" s="21" customFormat="1"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</row>
    <row r="48" spans="2:13" s="21" customFormat="1"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</row>
    <row r="49" spans="2:13" s="21" customFormat="1"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</row>
    <row r="50" spans="2:13" s="21" customFormat="1"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</row>
    <row r="51" spans="2:13" s="21" customFormat="1"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</row>
    <row r="52" spans="2:13" s="21" customFormat="1"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</row>
    <row r="53" spans="2:13" s="21" customFormat="1"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</row>
    <row r="54" spans="2:13" s="21" customFormat="1"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</row>
    <row r="55" spans="2:13" s="21" customFormat="1"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</row>
    <row r="56" spans="2:13" s="21" customFormat="1"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</row>
    <row r="57" spans="2:13" s="21" customFormat="1"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</row>
    <row r="58" spans="2:13" s="21" customFormat="1"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</row>
    <row r="59" spans="2:13" s="21" customFormat="1"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</row>
    <row r="60" spans="2:13" s="21" customFormat="1"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</row>
    <row r="61" spans="2:13" s="21" customFormat="1"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</row>
    <row r="62" spans="2:13" s="21" customFormat="1"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</row>
    <row r="63" spans="2:13" s="21" customFormat="1"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</row>
    <row r="64" spans="2:13" s="21" customFormat="1"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</row>
    <row r="65" spans="2:13" s="21" customFormat="1"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</row>
    <row r="66" spans="2:13" s="21" customFormat="1"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</row>
    <row r="67" spans="2:13" s="21" customFormat="1"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</row>
    <row r="68" spans="2:13" s="21" customFormat="1"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</row>
    <row r="69" spans="2:13" s="21" customFormat="1"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</row>
    <row r="70" spans="2:13" s="21" customFormat="1"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</row>
    <row r="71" spans="2:13" s="21" customFormat="1"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</row>
    <row r="72" spans="2:13" s="21" customFormat="1"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</row>
    <row r="73" spans="2:13" s="21" customFormat="1"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</row>
    <row r="74" spans="2:13" s="21" customFormat="1"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</row>
    <row r="75" spans="2:13" s="21" customFormat="1"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</row>
    <row r="76" spans="2:13" s="21" customFormat="1"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</row>
    <row r="77" spans="2:13" s="21" customFormat="1"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</row>
    <row r="78" spans="2:13" s="21" customFormat="1"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</row>
    <row r="79" spans="2:13" s="21" customFormat="1"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</row>
    <row r="80" spans="2:13" s="21" customFormat="1"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</row>
    <row r="81" spans="2:13" s="21" customFormat="1"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</row>
    <row r="82" spans="2:13" s="21" customFormat="1"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</row>
    <row r="83" spans="2:13" s="21" customFormat="1"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</row>
    <row r="84" spans="2:13" s="21" customFormat="1"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</row>
    <row r="85" spans="2:13" s="21" customFormat="1"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</row>
    <row r="86" spans="2:13" s="21" customFormat="1"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</row>
    <row r="87" spans="2:13" s="21" customFormat="1"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</row>
    <row r="88" spans="2:13" s="21" customFormat="1"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</row>
    <row r="89" spans="2:13" s="21" customFormat="1"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</row>
    <row r="90" spans="2:13" s="21" customFormat="1"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</row>
    <row r="91" spans="2:13" s="21" customFormat="1"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</row>
    <row r="92" spans="2:13" s="21" customFormat="1"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</row>
    <row r="93" spans="2:13" s="21" customFormat="1"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</row>
    <row r="94" spans="2:13" s="21" customFormat="1"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</row>
    <row r="95" spans="2:13" s="21" customFormat="1"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</row>
    <row r="96" spans="2:13" s="21" customFormat="1"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</row>
    <row r="97" spans="2:13" s="21" customFormat="1"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</row>
    <row r="98" spans="2:13" s="21" customFormat="1"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</row>
    <row r="99" spans="2:13" s="21" customFormat="1"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</row>
    <row r="100" spans="2:13" s="21" customFormat="1"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</row>
    <row r="101" spans="2:13" s="21" customFormat="1"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</row>
    <row r="102" spans="2:13" s="21" customFormat="1"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</row>
    <row r="103" spans="2:13" s="21" customFormat="1"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</row>
    <row r="104" spans="2:13" s="21" customFormat="1"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</row>
    <row r="105" spans="2:13" s="21" customFormat="1"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</row>
    <row r="106" spans="2:13" s="21" customFormat="1"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</row>
    <row r="107" spans="2:13" s="21" customFormat="1"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</row>
    <row r="108" spans="2:13" s="21" customFormat="1"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</row>
    <row r="109" spans="2:13" s="21" customFormat="1"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</row>
    <row r="110" spans="2:13" s="21" customFormat="1"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</row>
    <row r="111" spans="2:13" s="21" customFormat="1"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</row>
    <row r="112" spans="2:13" s="21" customFormat="1"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</row>
    <row r="113" spans="2:13" s="21" customFormat="1"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</row>
    <row r="114" spans="2:13" s="21" customFormat="1"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</row>
    <row r="115" spans="2:13" s="21" customFormat="1"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</row>
    <row r="116" spans="2:13" s="21" customFormat="1"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</row>
    <row r="117" spans="2:13" s="21" customFormat="1"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</row>
    <row r="118" spans="2:13" s="21" customFormat="1"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</row>
    <row r="119" spans="2:13" s="21" customFormat="1"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</row>
    <row r="120" spans="2:13" s="21" customFormat="1"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</row>
    <row r="121" spans="2:13" s="21" customFormat="1"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</row>
    <row r="122" spans="2:13" s="21" customFormat="1"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</row>
    <row r="123" spans="2:13" s="21" customFormat="1"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</row>
    <row r="124" spans="2:13" s="21" customFormat="1"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</row>
    <row r="125" spans="2:13" s="21" customFormat="1"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</row>
    <row r="126" spans="2:13" s="21" customFormat="1"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</row>
    <row r="127" spans="2:13" s="21" customFormat="1"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</row>
    <row r="128" spans="2:13" s="21" customFormat="1"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</row>
    <row r="129" spans="2:13" s="21" customFormat="1"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</row>
    <row r="130" spans="2:13" s="21" customFormat="1"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</row>
    <row r="131" spans="2:13" s="21" customFormat="1"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</row>
    <row r="132" spans="2:13" s="21" customFormat="1"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</row>
    <row r="133" spans="2:13" s="21" customFormat="1"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</row>
    <row r="134" spans="2:13" s="21" customFormat="1"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</row>
    <row r="135" spans="2:13" s="21" customFormat="1"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</row>
    <row r="136" spans="2:13" s="21" customFormat="1"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</row>
    <row r="137" spans="2:13" s="21" customFormat="1"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</row>
    <row r="138" spans="2:13" s="21" customFormat="1"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</row>
    <row r="139" spans="2:13" s="21" customFormat="1"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</row>
    <row r="140" spans="2:13" s="21" customFormat="1"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</row>
    <row r="141" spans="2:13" s="21" customFormat="1"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</row>
    <row r="142" spans="2:13" s="21" customFormat="1"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</row>
    <row r="143" spans="2:13" s="21" customFormat="1"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</row>
    <row r="144" spans="2:13" s="21" customFormat="1"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</row>
    <row r="145" spans="2:13" s="21" customFormat="1"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</row>
    <row r="146" spans="2:13" s="21" customFormat="1"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</row>
    <row r="147" spans="2:13" s="21" customFormat="1"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</row>
    <row r="148" spans="2:13" s="21" customFormat="1"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</row>
    <row r="149" spans="2:13" s="21" customFormat="1"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</row>
    <row r="150" spans="2:13" s="21" customFormat="1"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</row>
    <row r="151" spans="2:13" s="21" customFormat="1"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</row>
    <row r="152" spans="2:13" s="21" customFormat="1"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</row>
    <row r="153" spans="2:13" s="21" customFormat="1"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</row>
    <row r="154" spans="2:13" s="21" customFormat="1"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</row>
    <row r="155" spans="2:13" s="21" customFormat="1"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</row>
    <row r="156" spans="2:13" s="21" customFormat="1"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</row>
    <row r="157" spans="2:13" s="21" customFormat="1"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</row>
    <row r="158" spans="2:13" s="21" customFormat="1"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</row>
    <row r="159" spans="2:13" s="21" customFormat="1"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</row>
    <row r="160" spans="2:13" s="21" customFormat="1"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</row>
    <row r="161" spans="2:13" s="21" customFormat="1"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</row>
    <row r="162" spans="2:13" s="21" customFormat="1"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</row>
    <row r="163" spans="2:13" s="21" customFormat="1"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</row>
    <row r="164" spans="2:13" s="21" customFormat="1"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</row>
    <row r="165" spans="2:13" s="21" customFormat="1"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</row>
    <row r="166" spans="2:13" s="21" customFormat="1"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</row>
    <row r="167" spans="2:13" s="21" customFormat="1"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</row>
    <row r="168" spans="2:13" s="21" customFormat="1"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</row>
    <row r="169" spans="2:13" s="21" customFormat="1"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</row>
    <row r="170" spans="2:13" s="21" customFormat="1"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</row>
    <row r="171" spans="2:13" s="21" customFormat="1"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</row>
    <row r="172" spans="2:13" s="21" customFormat="1"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</row>
    <row r="173" spans="2:13" s="21" customFormat="1"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</row>
    <row r="174" spans="2:13" s="21" customFormat="1"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</row>
    <row r="175" spans="2:13" s="21" customFormat="1"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</row>
    <row r="176" spans="2:13" s="21" customFormat="1"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</row>
    <row r="177" spans="2:13" s="21" customFormat="1"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</row>
    <row r="178" spans="2:13" s="21" customFormat="1"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</row>
    <row r="179" spans="2:13" s="21" customFormat="1"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</row>
    <row r="180" spans="2:13" s="21" customFormat="1"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</row>
    <row r="181" spans="2:13" s="21" customFormat="1"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</row>
    <row r="182" spans="2:13" s="21" customFormat="1"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</row>
    <row r="183" spans="2:13" s="21" customFormat="1"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</row>
    <row r="184" spans="2:13" s="21" customFormat="1"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</row>
    <row r="185" spans="2:13" s="21" customFormat="1"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</row>
    <row r="186" spans="2:13" s="21" customFormat="1"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</row>
    <row r="187" spans="2:13" s="21" customFormat="1"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</row>
    <row r="188" spans="2:13" s="21" customFormat="1"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</row>
    <row r="189" spans="2:13" s="21" customFormat="1"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</row>
    <row r="190" spans="2:13" s="21" customFormat="1"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</row>
    <row r="191" spans="2:13" s="21" customFormat="1"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</row>
    <row r="192" spans="2:13" s="21" customFormat="1"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</row>
    <row r="193" spans="2:13" s="21" customFormat="1"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</row>
    <row r="194" spans="2:13" s="21" customFormat="1"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</row>
    <row r="195" spans="2:13" s="21" customFormat="1"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</row>
    <row r="196" spans="2:13" s="21" customFormat="1"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</row>
    <row r="197" spans="2:13" s="21" customFormat="1"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</row>
    <row r="198" spans="2:13" s="21" customFormat="1"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</row>
    <row r="199" spans="2:13" s="21" customFormat="1"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</row>
    <row r="200" spans="2:13" s="21" customFormat="1"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</row>
    <row r="201" spans="2:13" s="21" customFormat="1"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</row>
    <row r="202" spans="2:13" s="21" customFormat="1"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</row>
    <row r="203" spans="2:13" s="21" customFormat="1"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</row>
    <row r="204" spans="2:13" s="21" customFormat="1"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</row>
    <row r="205" spans="2:13" s="21" customFormat="1"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</row>
    <row r="206" spans="2:13" s="21" customFormat="1"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</row>
    <row r="207" spans="2:13" s="21" customFormat="1"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</row>
    <row r="208" spans="2:13" s="21" customFormat="1"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</row>
    <row r="209" spans="2:13" s="21" customFormat="1"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</row>
    <row r="210" spans="2:13" s="21" customFormat="1"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</row>
    <row r="211" spans="2:13" s="21" customFormat="1"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</row>
    <row r="212" spans="2:13" s="21" customFormat="1"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</row>
    <row r="213" spans="2:13" s="21" customFormat="1"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</row>
    <row r="214" spans="2:13" s="21" customFormat="1"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</row>
    <row r="215" spans="2:13" s="21" customFormat="1"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</row>
    <row r="216" spans="2:13" s="21" customFormat="1"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</row>
    <row r="217" spans="2:13" s="21" customFormat="1"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</row>
    <row r="218" spans="2:13" s="21" customFormat="1"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</row>
    <row r="219" spans="2:13" s="21" customFormat="1"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</row>
    <row r="220" spans="2:13" s="21" customFormat="1"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</row>
    <row r="221" spans="2:13" s="21" customFormat="1"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</row>
    <row r="222" spans="2:13" s="21" customFormat="1"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</row>
    <row r="223" spans="2:13" s="21" customFormat="1"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</row>
    <row r="224" spans="2:13" s="21" customFormat="1"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</row>
    <row r="225" spans="2:13" s="21" customFormat="1"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</row>
    <row r="226" spans="2:13" s="21" customFormat="1"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</row>
    <row r="227" spans="2:13" s="21" customFormat="1"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</row>
    <row r="228" spans="2:13" s="21" customFormat="1"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</row>
    <row r="229" spans="2:13" s="21" customFormat="1"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</row>
    <row r="230" spans="2:13" s="21" customFormat="1"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</row>
    <row r="231" spans="2:13" s="21" customFormat="1"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</row>
    <row r="232" spans="2:13" s="21" customFormat="1"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</row>
    <row r="233" spans="2:13" s="21" customFormat="1"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</row>
    <row r="234" spans="2:13" s="21" customFormat="1"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</row>
    <row r="235" spans="2:13" s="21" customFormat="1"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</row>
    <row r="236" spans="2:13" s="21" customFormat="1">
      <c r="B236" s="32"/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</row>
    <row r="237" spans="2:13" s="21" customFormat="1">
      <c r="B237" s="32"/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</row>
    <row r="238" spans="2:13" s="21" customFormat="1">
      <c r="B238" s="32"/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</row>
    <row r="239" spans="2:13" s="21" customFormat="1"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</row>
    <row r="240" spans="2:13" s="21" customFormat="1"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</row>
    <row r="241" spans="2:13" s="21" customFormat="1"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</row>
    <row r="242" spans="2:13" s="21" customFormat="1"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</row>
    <row r="243" spans="2:13" s="21" customFormat="1"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</row>
    <row r="244" spans="2:13" s="21" customFormat="1"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</row>
    <row r="245" spans="2:13" s="21" customFormat="1"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</row>
    <row r="246" spans="2:13" s="21" customFormat="1">
      <c r="B246" s="32"/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</row>
    <row r="247" spans="2:13" s="21" customFormat="1"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</row>
    <row r="248" spans="2:13" s="21" customFormat="1"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</row>
    <row r="249" spans="2:13" s="21" customFormat="1"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</row>
    <row r="250" spans="2:13" s="21" customFormat="1"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</row>
    <row r="251" spans="2:13" s="21" customFormat="1"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</row>
    <row r="252" spans="2:13" s="21" customFormat="1"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</row>
    <row r="253" spans="2:13" s="21" customFormat="1"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</row>
    <row r="254" spans="2:13" s="21" customFormat="1"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</row>
    <row r="255" spans="2:13" s="21" customFormat="1"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</row>
    <row r="256" spans="2:13" s="21" customFormat="1"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</row>
    <row r="257" spans="2:13" s="21" customFormat="1"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</row>
    <row r="258" spans="2:13" s="21" customFormat="1"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</row>
    <row r="259" spans="2:13" s="21" customFormat="1"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</row>
    <row r="260" spans="2:13" s="21" customFormat="1"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</row>
    <row r="261" spans="2:13" s="21" customFormat="1"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</row>
    <row r="262" spans="2:13" s="21" customFormat="1"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</row>
    <row r="263" spans="2:13" s="21" customFormat="1"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</row>
    <row r="264" spans="2:13" s="21" customFormat="1"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</row>
    <row r="265" spans="2:13" s="21" customFormat="1"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</row>
    <row r="266" spans="2:13" s="21" customFormat="1"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</row>
    <row r="267" spans="2:13" s="21" customFormat="1"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</row>
    <row r="268" spans="2:13" s="21" customFormat="1"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</row>
    <row r="269" spans="2:13" s="21" customFormat="1"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</row>
    <row r="270" spans="2:13" s="21" customFormat="1"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</row>
    <row r="271" spans="2:13" s="21" customFormat="1"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</row>
    <row r="272" spans="2:13" s="21" customFormat="1"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</row>
    <row r="273" spans="2:13" s="21" customFormat="1"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</row>
    <row r="274" spans="2:13" s="21" customFormat="1"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</row>
    <row r="275" spans="2:13" s="21" customFormat="1"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</row>
    <row r="276" spans="2:13" s="21" customFormat="1"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</row>
    <row r="277" spans="2:13" s="21" customFormat="1"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</row>
    <row r="278" spans="2:13" s="21" customFormat="1"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</row>
    <row r="279" spans="2:13" s="21" customFormat="1"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</row>
    <row r="280" spans="2:13" s="21" customFormat="1"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</row>
    <row r="281" spans="2:13" s="21" customFormat="1"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</row>
    <row r="282" spans="2:13" s="21" customFormat="1"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</row>
    <row r="283" spans="2:13" s="21" customFormat="1" ht="15.75">
      <c r="B283" s="40" t="s">
        <v>34</v>
      </c>
      <c r="C283" s="41"/>
      <c r="D283" s="41"/>
      <c r="E283" s="41"/>
      <c r="F283" s="41"/>
      <c r="G283" s="34"/>
      <c r="H283" s="34"/>
      <c r="I283" s="34"/>
      <c r="J283" s="32"/>
      <c r="K283" s="32"/>
      <c r="L283" s="32"/>
      <c r="M283" s="32"/>
    </row>
    <row r="284" spans="2:13" s="21" customFormat="1" ht="15.75">
      <c r="B284" s="41" t="s">
        <v>38</v>
      </c>
      <c r="C284" s="42">
        <f>0.01*C4*C5</f>
        <v>4800</v>
      </c>
      <c r="D284" s="42" t="s">
        <v>7</v>
      </c>
      <c r="E284" s="42"/>
      <c r="F284" s="41"/>
      <c r="G284" s="34"/>
      <c r="H284" s="34"/>
      <c r="I284" s="34"/>
      <c r="J284" s="32"/>
      <c r="K284" s="32"/>
      <c r="L284" s="32"/>
      <c r="M284" s="32"/>
    </row>
    <row r="285" spans="2:13" s="21" customFormat="1" ht="15.75">
      <c r="B285" s="41"/>
      <c r="C285" s="42"/>
      <c r="D285" s="42"/>
      <c r="E285" s="42"/>
      <c r="F285" s="41"/>
      <c r="G285" s="34"/>
      <c r="H285" s="34"/>
      <c r="I285" s="34"/>
      <c r="J285" s="32"/>
      <c r="K285" s="32"/>
      <c r="L285" s="32"/>
      <c r="M285" s="32"/>
    </row>
    <row r="286" spans="2:13" s="21" customFormat="1" ht="15.75">
      <c r="B286" s="41" t="s">
        <v>18</v>
      </c>
      <c r="C286" s="42">
        <f>0.0003*C4*C7*C5</f>
        <v>1439.9999999999998</v>
      </c>
      <c r="D286" s="42" t="s">
        <v>7</v>
      </c>
      <c r="E286" s="42"/>
      <c r="F286" s="41"/>
      <c r="G286" s="34"/>
      <c r="H286" s="34"/>
      <c r="I286" s="34"/>
      <c r="J286" s="32"/>
      <c r="K286" s="32"/>
      <c r="L286" s="32"/>
      <c r="M286" s="32"/>
    </row>
    <row r="287" spans="2:13" s="21" customFormat="1" ht="15.75">
      <c r="B287" s="41" t="s">
        <v>39</v>
      </c>
      <c r="C287" s="42">
        <f>C6*C7*F5</f>
        <v>690</v>
      </c>
      <c r="D287" s="42" t="s">
        <v>7</v>
      </c>
      <c r="E287" s="42"/>
      <c r="F287" s="41"/>
      <c r="G287" s="34"/>
      <c r="H287" s="34"/>
      <c r="I287" s="34"/>
      <c r="J287" s="32"/>
      <c r="K287" s="32"/>
      <c r="L287" s="32"/>
      <c r="M287" s="32"/>
    </row>
    <row r="288" spans="2:13" s="21" customFormat="1" ht="15.75">
      <c r="B288" s="41"/>
      <c r="C288" s="42"/>
      <c r="D288" s="42"/>
      <c r="E288" s="42"/>
      <c r="F288" s="41"/>
      <c r="G288" s="34"/>
      <c r="H288" s="34"/>
      <c r="I288" s="34"/>
      <c r="J288" s="32"/>
      <c r="K288" s="32"/>
      <c r="L288" s="32"/>
      <c r="M288" s="32"/>
    </row>
    <row r="289" spans="2:13" s="21" customFormat="1" ht="15.75">
      <c r="B289" s="41" t="s">
        <v>40</v>
      </c>
      <c r="C289" s="42">
        <f>IF(C286-C287&lt;0,0,C286-C287)</f>
        <v>749.99999999999977</v>
      </c>
      <c r="D289" s="42" t="s">
        <v>7</v>
      </c>
      <c r="E289" s="42"/>
      <c r="F289" s="41"/>
      <c r="G289" s="34"/>
      <c r="H289" s="34"/>
      <c r="I289" s="34"/>
      <c r="J289" s="32"/>
      <c r="K289" s="32"/>
      <c r="L289" s="32"/>
      <c r="M289" s="32"/>
    </row>
    <row r="290" spans="2:13" s="21" customFormat="1" ht="15.75">
      <c r="B290" s="41"/>
      <c r="C290" s="42"/>
      <c r="D290" s="42"/>
      <c r="E290" s="42"/>
      <c r="F290" s="41"/>
      <c r="G290" s="34"/>
      <c r="H290" s="34"/>
      <c r="I290" s="34"/>
      <c r="J290" s="32"/>
      <c r="K290" s="32"/>
      <c r="L290" s="32"/>
      <c r="M290" s="32"/>
    </row>
    <row r="291" spans="2:13" s="21" customFormat="1" ht="15.75">
      <c r="B291" s="41" t="s">
        <v>41</v>
      </c>
      <c r="C291" s="42">
        <f>C284+C289</f>
        <v>5550</v>
      </c>
      <c r="D291" s="42" t="s">
        <v>7</v>
      </c>
      <c r="E291" s="42"/>
      <c r="F291" s="41"/>
      <c r="G291" s="34"/>
      <c r="H291" s="34"/>
      <c r="I291" s="34"/>
      <c r="J291" s="32"/>
      <c r="K291" s="32"/>
      <c r="L291" s="32"/>
      <c r="M291" s="32"/>
    </row>
    <row r="292" spans="2:13" s="21" customFormat="1" ht="15.75">
      <c r="B292" s="41" t="s">
        <v>42</v>
      </c>
      <c r="C292" s="42">
        <f>C16-C287</f>
        <v>9376.6666666666679</v>
      </c>
      <c r="D292" s="42" t="s">
        <v>7</v>
      </c>
      <c r="E292" s="42"/>
      <c r="F292" s="41"/>
      <c r="G292" s="34"/>
      <c r="H292" s="34"/>
      <c r="I292" s="34"/>
      <c r="J292" s="32"/>
      <c r="K292" s="32"/>
      <c r="L292" s="32"/>
      <c r="M292" s="32"/>
    </row>
    <row r="293" spans="2:13" s="21" customFormat="1" ht="15.75">
      <c r="B293" s="41" t="s">
        <v>43</v>
      </c>
      <c r="C293" s="42">
        <f>MIN(C291,C292)</f>
        <v>5550</v>
      </c>
      <c r="D293" s="42" t="s">
        <v>7</v>
      </c>
      <c r="E293" s="42"/>
      <c r="F293" s="41"/>
      <c r="G293" s="34"/>
      <c r="H293" s="34"/>
      <c r="I293" s="34"/>
      <c r="J293" s="32"/>
      <c r="K293" s="32"/>
      <c r="L293" s="32"/>
      <c r="M293" s="32"/>
    </row>
    <row r="294" spans="2:13" s="21" customFormat="1" ht="15.75">
      <c r="B294" s="41"/>
      <c r="C294" s="42"/>
      <c r="D294" s="42"/>
      <c r="E294" s="42"/>
      <c r="F294" s="41"/>
      <c r="G294" s="34"/>
      <c r="H294" s="34"/>
      <c r="I294" s="34"/>
      <c r="J294" s="32"/>
      <c r="K294" s="32"/>
      <c r="L294" s="32"/>
      <c r="M294" s="32"/>
    </row>
    <row r="295" spans="2:13" s="21" customFormat="1" ht="15.75">
      <c r="B295" s="41" t="s">
        <v>44</v>
      </c>
      <c r="C295" s="42"/>
      <c r="D295" s="42"/>
      <c r="E295" s="42"/>
      <c r="F295" s="41"/>
      <c r="G295" s="34"/>
      <c r="H295" s="34"/>
      <c r="I295" s="34"/>
      <c r="J295" s="32"/>
      <c r="K295" s="32"/>
      <c r="L295" s="32"/>
      <c r="M295" s="32"/>
    </row>
    <row r="296" spans="2:13" s="21" customFormat="1" ht="15.75">
      <c r="B296" s="41" t="s">
        <v>45</v>
      </c>
      <c r="C296" s="42">
        <f>C4*0.01*C8*C5</f>
        <v>0</v>
      </c>
      <c r="D296" s="42" t="s">
        <v>7</v>
      </c>
      <c r="E296" s="42"/>
      <c r="F296" s="41"/>
      <c r="G296" s="34"/>
      <c r="H296" s="34"/>
      <c r="I296" s="34"/>
      <c r="J296" s="32"/>
      <c r="K296" s="32"/>
      <c r="L296" s="32"/>
      <c r="M296" s="32"/>
    </row>
    <row r="297" spans="2:13" s="21" customFormat="1" ht="15.75">
      <c r="B297" s="41" t="s">
        <v>46</v>
      </c>
      <c r="C297" s="42">
        <f>C296*F4</f>
        <v>0</v>
      </c>
      <c r="D297" s="42" t="s">
        <v>7</v>
      </c>
      <c r="E297" s="42"/>
      <c r="F297" s="41"/>
      <c r="G297" s="34"/>
      <c r="H297" s="34"/>
      <c r="I297" s="34"/>
      <c r="J297" s="32"/>
      <c r="K297" s="32"/>
      <c r="L297" s="32"/>
      <c r="M297" s="32"/>
    </row>
    <row r="298" spans="2:13" s="21" customFormat="1" ht="15.75">
      <c r="B298" s="41"/>
      <c r="C298" s="42"/>
      <c r="D298" s="42"/>
      <c r="E298" s="42"/>
      <c r="F298" s="41"/>
      <c r="G298" s="34"/>
      <c r="H298" s="34"/>
      <c r="I298" s="34"/>
      <c r="J298" s="32"/>
      <c r="K298" s="32"/>
      <c r="L298" s="32"/>
      <c r="M298" s="32"/>
    </row>
    <row r="299" spans="2:13" s="21" customFormat="1" ht="15.75">
      <c r="B299" s="43"/>
      <c r="C299" s="44"/>
      <c r="D299" s="44"/>
      <c r="E299" s="44"/>
      <c r="F299" s="41"/>
      <c r="G299" s="34"/>
      <c r="H299" s="34"/>
      <c r="I299" s="34"/>
      <c r="J299" s="32"/>
      <c r="K299" s="32"/>
      <c r="L299" s="32"/>
      <c r="M299" s="32"/>
    </row>
    <row r="300" spans="2:13" s="21" customFormat="1" ht="15.75">
      <c r="B300" s="43"/>
      <c r="C300" s="44"/>
      <c r="D300" s="44"/>
      <c r="E300" s="44"/>
      <c r="F300" s="41"/>
      <c r="G300" s="34"/>
      <c r="H300" s="34"/>
      <c r="I300" s="34"/>
      <c r="J300" s="32"/>
      <c r="K300" s="32"/>
      <c r="L300" s="32"/>
      <c r="M300" s="32"/>
    </row>
    <row r="301" spans="2:13" s="21" customFormat="1" ht="15.75">
      <c r="B301" s="43"/>
      <c r="C301" s="44"/>
      <c r="D301" s="44"/>
      <c r="E301" s="44"/>
      <c r="F301" s="41"/>
      <c r="G301" s="34"/>
      <c r="H301" s="34"/>
      <c r="I301" s="34"/>
      <c r="J301" s="32"/>
      <c r="K301" s="32"/>
      <c r="L301" s="32"/>
      <c r="M301" s="32"/>
    </row>
    <row r="302" spans="2:13" s="21" customFormat="1" ht="15.75">
      <c r="B302" s="43"/>
      <c r="C302" s="44"/>
      <c r="D302" s="44"/>
      <c r="E302" s="44"/>
      <c r="F302" s="41"/>
      <c r="G302" s="34"/>
      <c r="H302" s="34"/>
      <c r="I302" s="34"/>
      <c r="J302" s="32"/>
      <c r="K302" s="32"/>
      <c r="L302" s="32"/>
      <c r="M302" s="32"/>
    </row>
    <row r="303" spans="2:13" s="21" customFormat="1" ht="15.75">
      <c r="B303" s="41"/>
      <c r="C303" s="42"/>
      <c r="D303" s="42"/>
      <c r="E303" s="42"/>
      <c r="F303" s="41"/>
      <c r="G303" s="34"/>
      <c r="H303" s="34"/>
      <c r="I303" s="34"/>
      <c r="J303" s="32"/>
      <c r="K303" s="32"/>
      <c r="L303" s="32"/>
      <c r="M303" s="32"/>
    </row>
    <row r="304" spans="2:13" s="21" customFormat="1" ht="15.75">
      <c r="B304" s="41"/>
      <c r="C304" s="42"/>
      <c r="D304" s="42"/>
      <c r="E304" s="42"/>
      <c r="F304" s="41"/>
      <c r="G304" s="34"/>
      <c r="H304" s="34"/>
      <c r="I304" s="34"/>
      <c r="J304" s="32"/>
      <c r="K304" s="32"/>
      <c r="L304" s="32"/>
      <c r="M304" s="32"/>
    </row>
    <row r="305" spans="2:13" s="21" customFormat="1" ht="15.75">
      <c r="B305" s="40" t="s">
        <v>47</v>
      </c>
      <c r="C305" s="42"/>
      <c r="D305" s="42"/>
      <c r="E305" s="42"/>
      <c r="F305" s="41"/>
      <c r="G305" s="34"/>
      <c r="H305" s="34"/>
      <c r="I305" s="34"/>
      <c r="J305" s="32"/>
      <c r="K305" s="32"/>
      <c r="L305" s="32"/>
      <c r="M305" s="32"/>
    </row>
    <row r="306" spans="2:13" s="21" customFormat="1" ht="15.75">
      <c r="B306" s="41" t="s">
        <v>48</v>
      </c>
      <c r="C306" s="42" t="s">
        <v>49</v>
      </c>
      <c r="D306" s="42" t="s">
        <v>50</v>
      </c>
      <c r="E306" s="42" t="s">
        <v>51</v>
      </c>
      <c r="F306" s="41"/>
      <c r="G306" s="34"/>
      <c r="H306" s="34"/>
      <c r="I306" s="34"/>
      <c r="J306" s="32"/>
      <c r="K306" s="32"/>
      <c r="L306" s="32"/>
      <c r="M306" s="32"/>
    </row>
    <row r="307" spans="2:13" s="21" customFormat="1" ht="15.75">
      <c r="B307" s="41" t="s">
        <v>52</v>
      </c>
      <c r="C307" s="42">
        <f>J9</f>
        <v>40000</v>
      </c>
      <c r="D307" s="42">
        <f>J9</f>
        <v>40000</v>
      </c>
      <c r="E307" s="42"/>
      <c r="F307" s="41" t="s">
        <v>7</v>
      </c>
      <c r="G307" s="34"/>
      <c r="H307" s="34"/>
      <c r="I307" s="34"/>
      <c r="J307" s="32"/>
      <c r="K307" s="32"/>
      <c r="L307" s="32"/>
      <c r="M307" s="32"/>
    </row>
    <row r="308" spans="2:13" s="21" customFormat="1" ht="15.75">
      <c r="B308" s="41" t="s">
        <v>53</v>
      </c>
      <c r="C308" s="42"/>
      <c r="D308" s="42">
        <f>J9</f>
        <v>40000</v>
      </c>
      <c r="E308" s="42"/>
      <c r="F308" s="41" t="s">
        <v>7</v>
      </c>
      <c r="G308" s="34"/>
      <c r="H308" s="34"/>
      <c r="I308" s="34"/>
      <c r="J308" s="32"/>
      <c r="K308" s="32"/>
      <c r="L308" s="32"/>
      <c r="M308" s="32"/>
    </row>
    <row r="309" spans="2:13" s="21" customFormat="1" ht="15.75">
      <c r="B309" s="41" t="s">
        <v>54</v>
      </c>
      <c r="C309" s="42"/>
      <c r="D309" s="45">
        <f>J10</f>
        <v>6</v>
      </c>
      <c r="E309" s="42">
        <v>60</v>
      </c>
      <c r="F309" s="41" t="s">
        <v>7</v>
      </c>
      <c r="G309" s="34"/>
      <c r="H309" s="34"/>
      <c r="I309" s="34"/>
      <c r="J309" s="32"/>
      <c r="K309" s="32"/>
      <c r="L309" s="32"/>
      <c r="M309" s="32"/>
    </row>
    <row r="310" spans="2:13" s="21" customFormat="1" ht="15.75">
      <c r="B310" s="41" t="s">
        <v>55</v>
      </c>
      <c r="C310" s="42"/>
      <c r="D310" s="42">
        <f>(J9/J10)/12*C5</f>
        <v>6666.6666666666661</v>
      </c>
      <c r="E310" s="42"/>
      <c r="F310" s="41" t="s">
        <v>7</v>
      </c>
      <c r="G310" s="34"/>
      <c r="H310" s="34"/>
      <c r="I310" s="34"/>
      <c r="J310" s="32"/>
      <c r="K310" s="32"/>
      <c r="L310" s="32"/>
      <c r="M310" s="32"/>
    </row>
    <row r="311" spans="2:13" s="21" customFormat="1" ht="15.75">
      <c r="B311" s="41"/>
      <c r="C311" s="42"/>
      <c r="D311" s="42"/>
      <c r="E311" s="42"/>
      <c r="F311" s="41"/>
      <c r="G311" s="34"/>
      <c r="H311" s="34"/>
      <c r="I311" s="34"/>
      <c r="J311" s="32"/>
      <c r="K311" s="32"/>
      <c r="L311" s="32"/>
      <c r="M311" s="32"/>
    </row>
    <row r="312" spans="2:13" s="21" customFormat="1" ht="15.75">
      <c r="B312" s="41"/>
      <c r="C312" s="42"/>
      <c r="D312" s="42"/>
      <c r="E312" s="42"/>
      <c r="F312" s="41"/>
      <c r="G312" s="34"/>
      <c r="H312" s="34"/>
      <c r="I312" s="34"/>
      <c r="J312" s="32"/>
      <c r="K312" s="32"/>
      <c r="L312" s="32"/>
      <c r="M312" s="32"/>
    </row>
    <row r="313" spans="2:13" s="21" customFormat="1" ht="15.75">
      <c r="B313" s="43"/>
      <c r="C313" s="44"/>
      <c r="D313" s="44"/>
      <c r="E313" s="44"/>
      <c r="F313" s="43"/>
      <c r="G313" s="34"/>
      <c r="H313" s="34"/>
      <c r="I313" s="34"/>
      <c r="J313" s="32"/>
      <c r="K313" s="32"/>
      <c r="L313" s="32"/>
      <c r="M313" s="32"/>
    </row>
    <row r="314" spans="2:13" s="21" customFormat="1" ht="15.75">
      <c r="B314" s="43"/>
      <c r="C314" s="44"/>
      <c r="D314" s="44"/>
      <c r="E314" s="44"/>
      <c r="F314" s="43"/>
      <c r="G314" s="34"/>
      <c r="H314" s="34"/>
      <c r="I314" s="34"/>
      <c r="J314" s="32"/>
      <c r="K314" s="32"/>
      <c r="L314" s="32"/>
      <c r="M314" s="32"/>
    </row>
    <row r="315" spans="2:13" s="21" customFormat="1" ht="15.75">
      <c r="B315" s="43"/>
      <c r="C315" s="44"/>
      <c r="D315" s="44"/>
      <c r="E315" s="44"/>
      <c r="F315" s="43"/>
      <c r="G315" s="34"/>
      <c r="H315" s="34"/>
      <c r="I315" s="34"/>
      <c r="J315" s="32"/>
      <c r="K315" s="32"/>
      <c r="L315" s="32"/>
      <c r="M315" s="32"/>
    </row>
    <row r="316" spans="2:13" s="21" customFormat="1" ht="15.75">
      <c r="B316" s="41" t="s">
        <v>56</v>
      </c>
      <c r="C316" s="42" t="s">
        <v>57</v>
      </c>
      <c r="D316" s="42" t="s">
        <v>50</v>
      </c>
      <c r="E316" s="42" t="s">
        <v>51</v>
      </c>
      <c r="F316" s="41">
        <f>F4*100</f>
        <v>0</v>
      </c>
      <c r="G316" s="34"/>
      <c r="H316" s="34"/>
      <c r="I316" s="35"/>
      <c r="J316" s="32"/>
      <c r="K316" s="32"/>
      <c r="L316" s="32"/>
      <c r="M316" s="32"/>
    </row>
    <row r="317" spans="2:13" s="21" customFormat="1" ht="15.75">
      <c r="B317" s="41" t="s">
        <v>58</v>
      </c>
      <c r="C317" s="42">
        <f>C13</f>
        <v>2400</v>
      </c>
      <c r="D317" s="42">
        <f>C13</f>
        <v>2400</v>
      </c>
      <c r="E317" s="42">
        <f>C13/((100+F316)/100)</f>
        <v>2400</v>
      </c>
      <c r="F317" s="41" t="s">
        <v>7</v>
      </c>
      <c r="G317" s="34"/>
      <c r="H317" s="34"/>
      <c r="I317" s="34"/>
      <c r="J317" s="32"/>
      <c r="K317" s="32"/>
      <c r="L317" s="32"/>
      <c r="M317" s="32"/>
    </row>
    <row r="318" spans="2:13" s="21" customFormat="1" ht="15.75">
      <c r="B318" s="41" t="s">
        <v>59</v>
      </c>
      <c r="C318" s="42">
        <f>C14</f>
        <v>1000</v>
      </c>
      <c r="D318" s="42">
        <f>C14</f>
        <v>1000</v>
      </c>
      <c r="E318" s="42">
        <v>0</v>
      </c>
      <c r="F318" s="41" t="s">
        <v>7</v>
      </c>
      <c r="G318" s="34"/>
      <c r="H318" s="34"/>
      <c r="I318" s="34"/>
      <c r="J318" s="32"/>
      <c r="K318" s="32"/>
      <c r="L318" s="32"/>
      <c r="M318" s="32"/>
    </row>
    <row r="319" spans="2:13" s="21" customFormat="1" ht="15.75">
      <c r="B319" s="41" t="s">
        <v>32</v>
      </c>
      <c r="C319" s="42">
        <f>C15</f>
        <v>6666.666666666667</v>
      </c>
      <c r="D319" s="42">
        <f>D310</f>
        <v>6666.6666666666661</v>
      </c>
      <c r="E319" s="42">
        <f>D319</f>
        <v>6666.6666666666661</v>
      </c>
      <c r="F319" s="41" t="s">
        <v>7</v>
      </c>
      <c r="G319" s="34"/>
      <c r="H319" s="34"/>
      <c r="I319" s="34"/>
      <c r="J319" s="32"/>
      <c r="K319" s="32"/>
      <c r="L319" s="32"/>
      <c r="M319" s="32"/>
    </row>
    <row r="320" spans="2:13" s="21" customFormat="1" ht="15.75">
      <c r="B320" s="41" t="s">
        <v>56</v>
      </c>
      <c r="C320" s="42">
        <f>C16</f>
        <v>10066.666666666668</v>
      </c>
      <c r="D320" s="42">
        <f>D317+D318+D319</f>
        <v>10066.666666666666</v>
      </c>
      <c r="E320" s="42">
        <f>E317+E318+E319</f>
        <v>9066.6666666666661</v>
      </c>
      <c r="F320" s="41" t="s">
        <v>7</v>
      </c>
      <c r="G320" s="34"/>
      <c r="H320" s="34"/>
      <c r="I320" s="34"/>
      <c r="J320" s="32"/>
      <c r="K320" s="32"/>
      <c r="L320" s="32"/>
      <c r="M320" s="32"/>
    </row>
    <row r="321" spans="2:13" s="21" customFormat="1" ht="15.75">
      <c r="B321" s="41" t="s">
        <v>60</v>
      </c>
      <c r="C321" s="42"/>
      <c r="D321" s="45">
        <f>J7</f>
        <v>20000</v>
      </c>
      <c r="E321" s="45">
        <f>J7</f>
        <v>20000</v>
      </c>
      <c r="F321" s="41" t="s">
        <v>61</v>
      </c>
      <c r="G321" s="34"/>
      <c r="H321" s="34"/>
      <c r="I321" s="34"/>
      <c r="J321" s="32"/>
      <c r="K321" s="32"/>
      <c r="L321" s="32"/>
      <c r="M321" s="32"/>
    </row>
    <row r="322" spans="2:13" s="21" customFormat="1" ht="15.75">
      <c r="B322" s="41" t="s">
        <v>62</v>
      </c>
      <c r="C322" s="42"/>
      <c r="D322" s="42">
        <f>D320/D321</f>
        <v>0.5033333333333333</v>
      </c>
      <c r="E322" s="42">
        <f>E320/E321</f>
        <v>0.45333333333333331</v>
      </c>
      <c r="F322" s="41" t="s">
        <v>7</v>
      </c>
      <c r="G322" s="34"/>
      <c r="H322" s="34"/>
      <c r="I322" s="34"/>
      <c r="J322" s="32"/>
      <c r="K322" s="32"/>
      <c r="L322" s="32"/>
      <c r="M322" s="32"/>
    </row>
    <row r="323" spans="2:13" s="21" customFormat="1" ht="15.75">
      <c r="B323" s="41"/>
      <c r="C323" s="42"/>
      <c r="D323" s="42"/>
      <c r="E323" s="42"/>
      <c r="F323" s="41"/>
      <c r="G323" s="34"/>
      <c r="H323" s="34"/>
      <c r="I323" s="34"/>
      <c r="J323" s="32"/>
      <c r="K323" s="32"/>
      <c r="L323" s="32"/>
      <c r="M323" s="32"/>
    </row>
    <row r="324" spans="2:13" s="21" customFormat="1" ht="15.75">
      <c r="B324" s="41"/>
      <c r="C324" s="42"/>
      <c r="D324" s="42"/>
      <c r="E324" s="42"/>
      <c r="F324" s="41"/>
      <c r="G324" s="34"/>
      <c r="H324" s="34"/>
      <c r="I324" s="34"/>
      <c r="J324" s="32"/>
      <c r="K324" s="32"/>
      <c r="L324" s="32"/>
      <c r="M324" s="32"/>
    </row>
    <row r="325" spans="2:13" s="21" customFormat="1" ht="15.75">
      <c r="B325" s="40" t="s">
        <v>63</v>
      </c>
      <c r="C325" s="42"/>
      <c r="D325" s="42"/>
      <c r="E325" s="42"/>
      <c r="F325" s="41"/>
      <c r="G325" s="34"/>
      <c r="H325" s="34"/>
      <c r="I325" s="34"/>
      <c r="J325" s="32"/>
      <c r="K325" s="32"/>
      <c r="L325" s="32"/>
      <c r="M325" s="32"/>
    </row>
    <row r="326" spans="2:13" s="21" customFormat="1" ht="15.75">
      <c r="B326" s="41" t="s">
        <v>64</v>
      </c>
      <c r="C326" s="42">
        <f>D320*L5</f>
        <v>2013.3333333333333</v>
      </c>
      <c r="D326" s="42" t="s">
        <v>7</v>
      </c>
      <c r="E326" s="42"/>
      <c r="F326" s="41"/>
      <c r="G326" s="34"/>
      <c r="H326" s="34"/>
      <c r="I326" s="34"/>
      <c r="J326" s="32"/>
      <c r="K326" s="32"/>
      <c r="L326" s="32"/>
      <c r="M326" s="32"/>
    </row>
    <row r="327" spans="2:13" s="21" customFormat="1" ht="15.75">
      <c r="B327" s="41"/>
      <c r="C327" s="42"/>
      <c r="D327" s="42"/>
      <c r="E327" s="42"/>
      <c r="F327" s="41"/>
      <c r="G327" s="34"/>
      <c r="H327" s="34"/>
      <c r="I327" s="34"/>
      <c r="J327" s="32"/>
      <c r="K327" s="32"/>
      <c r="L327" s="32"/>
      <c r="M327" s="32"/>
    </row>
    <row r="328" spans="2:13" s="21" customFormat="1" ht="15.75">
      <c r="B328" s="41" t="s">
        <v>18</v>
      </c>
      <c r="C328" s="42">
        <f>D320*L6</f>
        <v>2315.3333333333335</v>
      </c>
      <c r="D328" s="42" t="s">
        <v>7</v>
      </c>
      <c r="E328" s="42"/>
      <c r="F328" s="41"/>
      <c r="G328" s="34"/>
      <c r="H328" s="34"/>
      <c r="I328" s="34"/>
      <c r="J328" s="32"/>
      <c r="K328" s="32"/>
      <c r="L328" s="32"/>
      <c r="M328" s="32"/>
    </row>
    <row r="329" spans="2:13" s="21" customFormat="1" ht="15.75">
      <c r="B329" s="41" t="s">
        <v>39</v>
      </c>
      <c r="C329" s="42">
        <f>C287</f>
        <v>690</v>
      </c>
      <c r="D329" s="42" t="s">
        <v>7</v>
      </c>
      <c r="E329" s="42"/>
      <c r="F329" s="41"/>
      <c r="G329" s="34"/>
      <c r="H329" s="34"/>
      <c r="I329" s="34"/>
      <c r="J329" s="32"/>
      <c r="K329" s="32"/>
      <c r="L329" s="32"/>
      <c r="M329" s="32"/>
    </row>
    <row r="330" spans="2:13" s="21" customFormat="1" ht="15.75">
      <c r="B330" s="41"/>
      <c r="C330" s="42"/>
      <c r="D330" s="42"/>
      <c r="E330" s="42"/>
      <c r="F330" s="41"/>
      <c r="G330" s="34"/>
      <c r="H330" s="34"/>
      <c r="I330" s="34"/>
      <c r="J330" s="32"/>
      <c r="K330" s="32"/>
      <c r="L330" s="32"/>
      <c r="M330" s="32"/>
    </row>
    <row r="331" spans="2:13" s="21" customFormat="1" ht="15.75">
      <c r="B331" s="41" t="s">
        <v>40</v>
      </c>
      <c r="C331" s="42">
        <f>IF(C328-C329&lt;0,0,C328-C329)</f>
        <v>1625.3333333333335</v>
      </c>
      <c r="D331" s="42" t="s">
        <v>7</v>
      </c>
      <c r="E331" s="42"/>
      <c r="F331" s="41"/>
      <c r="G331" s="34"/>
      <c r="H331" s="34"/>
      <c r="I331" s="34"/>
      <c r="J331" s="32"/>
      <c r="K331" s="32"/>
      <c r="L331" s="32"/>
      <c r="M331" s="32"/>
    </row>
    <row r="332" spans="2:13" s="21" customFormat="1" ht="15.75">
      <c r="B332" s="41"/>
      <c r="C332" s="42"/>
      <c r="D332" s="42"/>
      <c r="E332" s="42"/>
      <c r="F332" s="41"/>
      <c r="G332" s="34"/>
      <c r="H332" s="34"/>
      <c r="I332" s="34"/>
      <c r="J332" s="32"/>
      <c r="K332" s="32"/>
      <c r="L332" s="32"/>
      <c r="M332" s="32"/>
    </row>
    <row r="333" spans="2:13" s="21" customFormat="1" ht="15.75">
      <c r="B333" s="41" t="s">
        <v>41</v>
      </c>
      <c r="C333" s="42">
        <f>C326+C331</f>
        <v>3638.666666666667</v>
      </c>
      <c r="D333" s="42" t="s">
        <v>7</v>
      </c>
      <c r="E333" s="42"/>
      <c r="F333" s="41"/>
      <c r="G333" s="34"/>
      <c r="H333" s="34"/>
      <c r="I333" s="34"/>
      <c r="J333" s="32"/>
      <c r="K333" s="32"/>
      <c r="L333" s="32"/>
      <c r="M333" s="32"/>
    </row>
    <row r="334" spans="2:13" s="21" customFormat="1" ht="15.75">
      <c r="B334" s="41" t="s">
        <v>42</v>
      </c>
      <c r="C334" s="42">
        <f>C320-C329</f>
        <v>9376.6666666666679</v>
      </c>
      <c r="D334" s="42" t="s">
        <v>7</v>
      </c>
      <c r="E334" s="42"/>
      <c r="F334" s="41"/>
      <c r="G334" s="34"/>
      <c r="H334" s="34"/>
      <c r="I334" s="34"/>
      <c r="J334" s="32"/>
      <c r="K334" s="32"/>
      <c r="L334" s="32"/>
      <c r="M334" s="32"/>
    </row>
    <row r="335" spans="2:13" s="21" customFormat="1" ht="15.75">
      <c r="B335" s="41" t="s">
        <v>43</v>
      </c>
      <c r="C335" s="42">
        <f>MIN(C333,C334)</f>
        <v>3638.666666666667</v>
      </c>
      <c r="D335" s="42" t="s">
        <v>7</v>
      </c>
      <c r="E335" s="42"/>
      <c r="F335" s="41"/>
      <c r="G335" s="34"/>
      <c r="H335" s="34"/>
      <c r="I335" s="34"/>
      <c r="J335" s="32"/>
      <c r="K335" s="32"/>
      <c r="L335" s="32"/>
      <c r="M335" s="32"/>
    </row>
    <row r="336" spans="2:13" s="21" customFormat="1" ht="15.75">
      <c r="B336" s="41"/>
      <c r="C336" s="42"/>
      <c r="D336" s="42"/>
      <c r="E336" s="42"/>
      <c r="F336" s="41"/>
      <c r="G336" s="34"/>
      <c r="H336" s="34"/>
      <c r="I336" s="34"/>
      <c r="J336" s="32"/>
      <c r="K336" s="32"/>
      <c r="L336" s="32"/>
      <c r="M336" s="32"/>
    </row>
    <row r="337" spans="2:13" s="21" customFormat="1" ht="15.75">
      <c r="B337" s="41" t="s">
        <v>44</v>
      </c>
      <c r="C337" s="42"/>
      <c r="D337" s="42"/>
      <c r="E337" s="42"/>
      <c r="F337" s="41"/>
      <c r="G337" s="34"/>
      <c r="H337" s="34"/>
      <c r="I337" s="34"/>
      <c r="J337" s="32"/>
      <c r="K337" s="32"/>
      <c r="L337" s="32"/>
      <c r="M337" s="32"/>
    </row>
    <row r="338" spans="2:13" s="21" customFormat="1" ht="15.75">
      <c r="B338" s="41" t="s">
        <v>45</v>
      </c>
      <c r="C338" s="42">
        <f>J5*E322</f>
        <v>1813.3333333333333</v>
      </c>
      <c r="D338" s="42" t="s">
        <v>7</v>
      </c>
      <c r="E338" s="42"/>
      <c r="F338" s="41"/>
      <c r="G338" s="34"/>
      <c r="H338" s="34"/>
      <c r="I338" s="34"/>
      <c r="J338" s="32"/>
      <c r="K338" s="32"/>
      <c r="L338" s="32"/>
      <c r="M338" s="32"/>
    </row>
    <row r="339" spans="2:13" s="21" customFormat="1" ht="15.75">
      <c r="B339" s="41" t="s">
        <v>65</v>
      </c>
      <c r="C339" s="42">
        <f>C338*F4</f>
        <v>0</v>
      </c>
      <c r="D339" s="42" t="s">
        <v>7</v>
      </c>
      <c r="E339" s="42"/>
      <c r="F339" s="41"/>
      <c r="G339" s="34"/>
      <c r="H339" s="34"/>
      <c r="I339" s="34"/>
      <c r="J339" s="32"/>
      <c r="K339" s="32"/>
      <c r="L339" s="32"/>
      <c r="M339" s="32"/>
    </row>
    <row r="340" spans="2:13" s="21" customFormat="1" ht="15.75">
      <c r="B340" s="41"/>
      <c r="C340" s="42"/>
      <c r="D340" s="42"/>
      <c r="E340" s="42"/>
      <c r="F340" s="41"/>
      <c r="G340" s="32"/>
      <c r="H340" s="32"/>
      <c r="I340" s="32"/>
      <c r="J340" s="32"/>
      <c r="K340" s="32"/>
      <c r="L340" s="32"/>
      <c r="M340" s="32"/>
    </row>
    <row r="341" spans="2:13" s="21" customFormat="1" ht="15.75">
      <c r="B341" s="46"/>
      <c r="C341" s="47"/>
      <c r="D341" s="47"/>
      <c r="E341" s="47"/>
      <c r="F341" s="48"/>
      <c r="G341" s="32"/>
      <c r="H341" s="32"/>
      <c r="I341" s="32"/>
      <c r="J341" s="32"/>
      <c r="K341" s="32"/>
      <c r="L341" s="32"/>
      <c r="M341" s="32"/>
    </row>
    <row r="342" spans="2:13" s="21" customFormat="1" ht="15.75">
      <c r="B342" s="48"/>
      <c r="C342" s="49"/>
      <c r="D342" s="49"/>
      <c r="E342" s="49"/>
      <c r="F342" s="48"/>
      <c r="G342" s="32"/>
      <c r="H342" s="32"/>
      <c r="I342" s="32"/>
      <c r="J342" s="32"/>
      <c r="K342" s="32"/>
      <c r="L342" s="32"/>
      <c r="M342" s="32"/>
    </row>
    <row r="343" spans="2:13" s="21" customFormat="1">
      <c r="B343" s="32"/>
      <c r="C343" s="36"/>
      <c r="D343" s="36"/>
      <c r="E343" s="36"/>
      <c r="F343" s="32"/>
      <c r="G343" s="32"/>
      <c r="H343" s="32"/>
      <c r="I343" s="32"/>
      <c r="J343" s="32"/>
      <c r="K343" s="32"/>
      <c r="L343" s="32"/>
      <c r="M343" s="32"/>
    </row>
    <row r="344" spans="2:13" s="21" customFormat="1"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</row>
    <row r="345" spans="2:13" s="21" customFormat="1">
      <c r="B345" s="33"/>
      <c r="C345" s="33"/>
      <c r="D345" s="33"/>
      <c r="E345" s="33"/>
      <c r="F345" s="32"/>
      <c r="G345" s="32"/>
      <c r="H345" s="32"/>
      <c r="I345" s="32"/>
      <c r="J345" s="32"/>
      <c r="K345" s="32"/>
      <c r="L345" s="32"/>
      <c r="M345" s="32"/>
    </row>
    <row r="346" spans="2:13" s="21" customFormat="1">
      <c r="B346" s="33"/>
      <c r="C346" s="33"/>
      <c r="D346" s="33"/>
      <c r="E346" s="33"/>
      <c r="F346" s="32"/>
      <c r="G346" s="32"/>
      <c r="H346" s="32"/>
      <c r="I346" s="32"/>
      <c r="J346" s="32"/>
      <c r="K346" s="32"/>
      <c r="L346" s="32"/>
      <c r="M346" s="32"/>
    </row>
    <row r="347" spans="2:13" s="21" customFormat="1">
      <c r="F347" s="22"/>
      <c r="G347" s="22"/>
      <c r="H347" s="22"/>
      <c r="I347" s="22"/>
      <c r="J347" s="22"/>
      <c r="K347" s="22"/>
      <c r="L347" s="22"/>
      <c r="M347" s="22"/>
    </row>
    <row r="349" spans="2:13">
      <c r="M349" s="21"/>
    </row>
  </sheetData>
  <sheetProtection selectLockedCells="1"/>
  <mergeCells count="2">
    <mergeCell ref="B1:D1"/>
    <mergeCell ref="H1:L1"/>
  </mergeCells>
  <pageMargins left="0.7" right="0.7" top="0.78740157499999996" bottom="0.78740157499999996" header="0.3" footer="0.3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2"/>
  <dimension ref="A1:B2"/>
  <sheetViews>
    <sheetView workbookViewId="0"/>
  </sheetViews>
  <sheetFormatPr baseColWidth="10" defaultRowHeight="15"/>
  <sheetData>
    <row r="1" spans="1:2">
      <c r="A1" t="s">
        <v>66</v>
      </c>
      <c r="B1" t="s">
        <v>67</v>
      </c>
    </row>
    <row r="2" spans="1:2">
      <c r="A2" t="s">
        <v>68</v>
      </c>
      <c r="B2" t="s">
        <v>69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o. USt</vt:lpstr>
      <vt:lpstr>__Goal_Metadata</vt:lpstr>
      <vt:lpstr>'o. USt'!Druckbereich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Buschmann</dc:creator>
  <cp:lastModifiedBy>Buschmann</cp:lastModifiedBy>
  <dcterms:created xsi:type="dcterms:W3CDTF">2013-11-26T11:47:02Z</dcterms:created>
  <dcterms:modified xsi:type="dcterms:W3CDTF">2013-11-27T10:16:54Z</dcterms:modified>
</cp:coreProperties>
</file>